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6" windowWidth="20736" windowHeight="9732" activeTab="1"/>
  </bookViews>
  <sheets>
    <sheet name="EJEMPLO" sheetId="1" r:id="rId1"/>
    <sheet name="TEAOpciones" sheetId="3" r:id="rId2"/>
    <sheet name="TEABco" sheetId="4" r:id="rId3"/>
    <sheet name="TEA" sheetId="2" r:id="rId4"/>
  </sheets>
  <calcPr calcId="145621"/>
</workbook>
</file>

<file path=xl/calcChain.xml><?xml version="1.0" encoding="utf-8"?>
<calcChain xmlns="http://schemas.openxmlformats.org/spreadsheetml/2006/main">
  <c r="C8" i="3" l="1"/>
  <c r="C8" i="4"/>
  <c r="C13" i="4" s="1"/>
  <c r="B18" i="4"/>
  <c r="B19" i="4"/>
  <c r="B20" i="4" s="1"/>
  <c r="B21" i="4" s="1"/>
  <c r="B22" i="4" s="1"/>
  <c r="B23" i="4" s="1"/>
  <c r="B24" i="4" s="1"/>
  <c r="B15" i="4"/>
  <c r="B16" i="4" s="1"/>
  <c r="B17" i="4" s="1"/>
  <c r="C26" i="4"/>
  <c r="C4" i="4"/>
  <c r="B14" i="3"/>
  <c r="B15" i="3" s="1"/>
  <c r="B16" i="3" s="1"/>
  <c r="B17" i="3" s="1"/>
  <c r="C4" i="3"/>
  <c r="C14" i="4" l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D3" i="1" l="1"/>
  <c r="C2" i="2"/>
  <c r="F9" i="1" l="1"/>
  <c r="J33" i="1" s="1"/>
  <c r="J32" i="1"/>
  <c r="H26" i="1"/>
  <c r="H31" i="1"/>
  <c r="J31" i="1" s="1"/>
  <c r="J28" i="1"/>
  <c r="H27" i="1"/>
  <c r="J27" i="1" s="1"/>
  <c r="E11" i="1"/>
  <c r="J11" i="1" s="1"/>
  <c r="J13" i="1" s="1"/>
  <c r="H10" i="1"/>
  <c r="H13" i="1" s="1"/>
  <c r="I5" i="1"/>
  <c r="G4" i="1"/>
  <c r="B20" i="1" s="1"/>
  <c r="F13" i="1" l="1"/>
  <c r="E16" i="1" s="1"/>
  <c r="H28" i="1"/>
  <c r="H35" i="1" s="1"/>
  <c r="H36" i="1" s="1"/>
  <c r="D6" i="2"/>
  <c r="J35" i="1"/>
  <c r="J36" i="1" s="1"/>
  <c r="E17" i="1"/>
  <c r="D15" i="2" l="1"/>
  <c r="C9" i="3"/>
  <c r="C3" i="2"/>
  <c r="G20" i="1"/>
  <c r="C7" i="3" s="1"/>
  <c r="H17" i="1"/>
  <c r="E18" i="1"/>
  <c r="C19" i="3" l="1"/>
  <c r="C12" i="3"/>
  <c r="C13" i="3" s="1"/>
  <c r="C14" i="3" s="1"/>
  <c r="C15" i="3" s="1"/>
  <c r="C16" i="3" s="1"/>
  <c r="C17" i="3" s="1"/>
  <c r="E8" i="2"/>
  <c r="E9" i="2" s="1"/>
  <c r="E10" i="2" s="1"/>
  <c r="E11" i="2" s="1"/>
  <c r="E12" i="2" s="1"/>
  <c r="E7" i="2"/>
  <c r="H16" i="1"/>
  <c r="I16" i="1" s="1"/>
  <c r="G22" i="1" s="1"/>
  <c r="G23" i="1" s="1"/>
  <c r="D8" i="2"/>
  <c r="D9" i="2" s="1"/>
  <c r="D10" i="2" s="1"/>
  <c r="D11" i="2" s="1"/>
  <c r="D12" i="2" s="1"/>
  <c r="D7" i="2"/>
  <c r="D12" i="3" l="1"/>
  <c r="E12" i="3" s="1"/>
  <c r="F12" i="3" s="1"/>
  <c r="D13" i="3" s="1"/>
  <c r="E13" i="3" s="1"/>
  <c r="F13" i="3" s="1"/>
  <c r="D14" i="3" s="1"/>
  <c r="E14" i="3" s="1"/>
  <c r="F14" i="3" s="1"/>
  <c r="D15" i="3" s="1"/>
  <c r="E15" i="3" s="1"/>
  <c r="F15" i="3" s="1"/>
  <c r="D16" i="3" s="1"/>
  <c r="E16" i="3" s="1"/>
  <c r="F16" i="3" s="1"/>
  <c r="D17" i="3" s="1"/>
  <c r="E17" i="3" s="1"/>
  <c r="F17" i="3" s="1"/>
  <c r="C20" i="3" s="1"/>
  <c r="C9" i="4"/>
  <c r="D13" i="4" s="1"/>
  <c r="E13" i="4" s="1"/>
  <c r="F13" i="4" s="1"/>
  <c r="D14" i="4" s="1"/>
  <c r="E14" i="4" s="1"/>
  <c r="F14" i="4" s="1"/>
  <c r="D15" i="4" s="1"/>
  <c r="E15" i="4" s="1"/>
  <c r="F15" i="4" s="1"/>
  <c r="D16" i="4" s="1"/>
  <c r="E16" i="4" s="1"/>
  <c r="F16" i="4" s="1"/>
  <c r="D17" i="4" s="1"/>
  <c r="E17" i="4" s="1"/>
  <c r="F17" i="4" s="1"/>
  <c r="D18" i="4" s="1"/>
  <c r="E18" i="4" s="1"/>
  <c r="F18" i="4" s="1"/>
  <c r="D19" i="4" s="1"/>
  <c r="F7" i="2"/>
  <c r="F8" i="2" s="1"/>
  <c r="F9" i="2" s="1"/>
  <c r="C6" i="2"/>
  <c r="D13" i="2"/>
  <c r="E13" i="2"/>
  <c r="E19" i="4" l="1"/>
  <c r="F19" i="4" s="1"/>
  <c r="D20" i="4" s="1"/>
  <c r="E20" i="4" s="1"/>
  <c r="F20" i="4" s="1"/>
  <c r="D21" i="4" s="1"/>
  <c r="E21" i="4" s="1"/>
  <c r="F21" i="4" s="1"/>
  <c r="D22" i="4" s="1"/>
  <c r="E22" i="4" s="1"/>
  <c r="F22" i="4" s="1"/>
  <c r="D23" i="4" s="1"/>
  <c r="E23" i="4" s="1"/>
  <c r="F23" i="4" s="1"/>
  <c r="D24" i="4" s="1"/>
  <c r="F10" i="2"/>
  <c r="F11" i="2" s="1"/>
  <c r="F12" i="2" s="1"/>
  <c r="B15" i="2"/>
  <c r="B16" i="2" s="1"/>
  <c r="E24" i="4" l="1"/>
  <c r="F24" i="4" s="1"/>
  <c r="C27" i="4" s="1"/>
  <c r="C29" i="4" s="1"/>
  <c r="F13" i="2"/>
</calcChain>
</file>

<file path=xl/sharedStrings.xml><?xml version="1.0" encoding="utf-8"?>
<sst xmlns="http://schemas.openxmlformats.org/spreadsheetml/2006/main" count="111" uniqueCount="80">
  <si>
    <t>Activo Subyacente</t>
  </si>
  <si>
    <t>Grupo Financiero Galicia</t>
  </si>
  <si>
    <t>Precio</t>
  </si>
  <si>
    <t>Fecha de análisis</t>
  </si>
  <si>
    <t>Lotes</t>
  </si>
  <si>
    <t>Vencimiento opcion</t>
  </si>
  <si>
    <t>Dias a venc</t>
  </si>
  <si>
    <t>Vencimiento</t>
  </si>
  <si>
    <t>precios</t>
  </si>
  <si>
    <t>Escenario 1</t>
  </si>
  <si>
    <t>Escenario 2</t>
  </si>
  <si>
    <t>Baja</t>
  </si>
  <si>
    <t>Sube</t>
  </si>
  <si>
    <t xml:space="preserve">Precio de Mercado </t>
  </si>
  <si>
    <t>Contado</t>
  </si>
  <si>
    <t>Compro PUT</t>
  </si>
  <si>
    <t>Strike</t>
  </si>
  <si>
    <t>Vendo Call</t>
  </si>
  <si>
    <t>Flujo de Fondos</t>
  </si>
  <si>
    <t xml:space="preserve">GANANCIA </t>
  </si>
  <si>
    <t>Cual es?</t>
  </si>
  <si>
    <t>Pago</t>
  </si>
  <si>
    <t>Ganancia</t>
  </si>
  <si>
    <t xml:space="preserve">Recupero </t>
  </si>
  <si>
    <t>Invierto</t>
  </si>
  <si>
    <t>dias</t>
  </si>
  <si>
    <t>Rendimiento</t>
  </si>
  <si>
    <t>IMPLICITO</t>
  </si>
  <si>
    <t>De donde surge?</t>
  </si>
  <si>
    <t>X=</t>
  </si>
  <si>
    <t>Compra Put</t>
  </si>
  <si>
    <t>Flujo Fondos</t>
  </si>
  <si>
    <t>Ingresan</t>
  </si>
  <si>
    <t>Costo</t>
  </si>
  <si>
    <t xml:space="preserve">Compra </t>
  </si>
  <si>
    <t>Venta del Call</t>
  </si>
  <si>
    <t>Venta de Call</t>
  </si>
  <si>
    <t>Ingresaron</t>
  </si>
  <si>
    <t xml:space="preserve">Vendo a </t>
  </si>
  <si>
    <t xml:space="preserve">Compre a </t>
  </si>
  <si>
    <t>Resultado</t>
  </si>
  <si>
    <t>Final x Papel</t>
  </si>
  <si>
    <t>1 Lote = 100 ACC</t>
  </si>
  <si>
    <t>Completar</t>
  </si>
  <si>
    <t>Monto Invertido</t>
  </si>
  <si>
    <t>Acciones</t>
  </si>
  <si>
    <t>Vencimiento 1</t>
  </si>
  <si>
    <t>Febrero</t>
  </si>
  <si>
    <t>Vencimiento 2</t>
  </si>
  <si>
    <t>Vencimiento 3</t>
  </si>
  <si>
    <t>Abril</t>
  </si>
  <si>
    <t>Vencimiento 4</t>
  </si>
  <si>
    <t>Vencimiento 5</t>
  </si>
  <si>
    <t>Junio</t>
  </si>
  <si>
    <t>Vencimiento 6</t>
  </si>
  <si>
    <t>Agosto</t>
  </si>
  <si>
    <t>Octubre</t>
  </si>
  <si>
    <t>Diciembre</t>
  </si>
  <si>
    <t>Inversion</t>
  </si>
  <si>
    <t>Fecha</t>
  </si>
  <si>
    <t>COMO ARMAR UN PLAZO FIJO</t>
  </si>
  <si>
    <t xml:space="preserve">Inversion </t>
  </si>
  <si>
    <t>Plazo Fijo</t>
  </si>
  <si>
    <t>con OPCIONES FINANCIERAS</t>
  </si>
  <si>
    <t>Tasa directa</t>
  </si>
  <si>
    <t>Monto</t>
  </si>
  <si>
    <t xml:space="preserve">Plazo </t>
  </si>
  <si>
    <t>Tasa Bimestral</t>
  </si>
  <si>
    <t>Intereses cobrados</t>
  </si>
  <si>
    <t>Monto al Final del Periodo</t>
  </si>
  <si>
    <t>Tdirecta</t>
  </si>
  <si>
    <t>TEA</t>
  </si>
  <si>
    <t>FORM de Inscripcion</t>
  </si>
  <si>
    <t xml:space="preserve"> https://www.ecobolsar.com.ar/abrir_cuenta_persona_fisica.php?asesor=Gustavo%20Company</t>
  </si>
  <si>
    <t>TNA</t>
  </si>
  <si>
    <t>12 m</t>
  </si>
  <si>
    <t>Inflacion</t>
  </si>
  <si>
    <t xml:space="preserve">Tasa </t>
  </si>
  <si>
    <t>B) Precio SUBA a $5000</t>
  </si>
  <si>
    <t>A) Precio BAJA a $1500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</si>
</sst>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 &quot;$&quot;\ * #,##0.00_ ;_ &quot;$&quot;\ * \-#,##0.00_ ;_ &quot;$&quot;\ * &quot;-&quot;??_ ;_ @_ "/>
    <numFmt numFmtId="164" formatCode="0.000%"/>
    <numFmt numFmtId="165" formatCode="_ &quot;$&quot;\ * #,##0.000_ ;_ &quot;$&quot;\ * \-#,##0.000_ ;_ &quot;$&quot;\ * &quot;-&quot;???_ ;_ @_ "/>
    <numFmt numFmtId="166" formatCode="_ &quot;$&quot;\ * #,##0.00_ ;_ &quot;$&quot;\ * \-#,##0.00_ ;_ &quot;$&quot;\ * &quot;-&quot;???_ ;_ @_ "/>
    <numFmt numFmtId="167" formatCode="_ &quot;$&quot;\ * #,##0.0_ ;_ &quot;$&quot;\ * \-#,##0.0_ ;_ &quot;$&quot;\ * &quot;-&quot;???_ ;_ @_ "/>
  </numFmts>
  <fonts count="1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4"/>
      <color rgb="FF000000"/>
      <name val="Calibri"/>
      <family val="2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/>
    <xf numFmtId="0" fontId="3" fillId="0" borderId="0" xfId="0" applyFont="1" applyAlignment="1">
      <alignment horizontal="center"/>
    </xf>
    <xf numFmtId="44" fontId="0" fillId="0" borderId="0" xfId="0" applyNumberFormat="1"/>
    <xf numFmtId="44" fontId="0" fillId="0" borderId="0" xfId="0" applyNumberFormat="1" applyAlignment="1">
      <alignment horizontal="center"/>
    </xf>
    <xf numFmtId="44" fontId="4" fillId="0" borderId="0" xfId="0" applyNumberFormat="1" applyFont="1"/>
    <xf numFmtId="0" fontId="0" fillId="0" borderId="1" xfId="0" applyBorder="1"/>
    <xf numFmtId="0" fontId="0" fillId="0" borderId="2" xfId="0" applyBorder="1"/>
    <xf numFmtId="44" fontId="0" fillId="0" borderId="2" xfId="0" applyNumberFormat="1" applyBorder="1"/>
    <xf numFmtId="44" fontId="4" fillId="0" borderId="3" xfId="0" applyNumberFormat="1" applyFont="1" applyBorder="1"/>
    <xf numFmtId="44" fontId="0" fillId="0" borderId="4" xfId="0" applyNumberFormat="1" applyBorder="1"/>
    <xf numFmtId="10" fontId="0" fillId="0" borderId="0" xfId="1" applyNumberFormat="1" applyFont="1"/>
    <xf numFmtId="44" fontId="3" fillId="0" borderId="0" xfId="0" applyNumberFormat="1" applyFont="1"/>
    <xf numFmtId="0" fontId="5" fillId="0" borderId="1" xfId="0" applyFont="1" applyBorder="1"/>
    <xf numFmtId="0" fontId="5" fillId="0" borderId="2" xfId="0" applyFont="1" applyBorder="1"/>
    <xf numFmtId="10" fontId="5" fillId="0" borderId="3" xfId="1" applyNumberFormat="1" applyFont="1" applyBorder="1"/>
    <xf numFmtId="0" fontId="0" fillId="0" borderId="0" xfId="0" applyBorder="1"/>
    <xf numFmtId="164" fontId="0" fillId="0" borderId="0" xfId="1" applyNumberFormat="1" applyFont="1" applyBorder="1"/>
    <xf numFmtId="10" fontId="0" fillId="0" borderId="0" xfId="0" applyNumberFormat="1"/>
    <xf numFmtId="0" fontId="0" fillId="0" borderId="0" xfId="0" applyAlignment="1">
      <alignment horizontal="right"/>
    </xf>
    <xf numFmtId="10" fontId="6" fillId="0" borderId="0" xfId="1" applyNumberFormat="1" applyFont="1"/>
    <xf numFmtId="0" fontId="3" fillId="0" borderId="0" xfId="0" applyFont="1" applyAlignment="1">
      <alignment horizontal="right"/>
    </xf>
    <xf numFmtId="44" fontId="0" fillId="2" borderId="0" xfId="0" applyNumberFormat="1" applyFill="1"/>
    <xf numFmtId="44" fontId="4" fillId="2" borderId="0" xfId="0" applyNumberFormat="1" applyFont="1" applyFill="1"/>
    <xf numFmtId="0" fontId="0" fillId="2" borderId="0" xfId="0" applyFill="1"/>
    <xf numFmtId="44" fontId="0" fillId="2" borderId="0" xfId="0" applyNumberFormat="1" applyFill="1" applyAlignment="1">
      <alignment horizontal="right"/>
    </xf>
    <xf numFmtId="10" fontId="0" fillId="0" borderId="0" xfId="0" applyNumberFormat="1" applyAlignment="1">
      <alignment horizontal="center"/>
    </xf>
    <xf numFmtId="0" fontId="0" fillId="0" borderId="4" xfId="0" applyBorder="1"/>
    <xf numFmtId="9" fontId="0" fillId="0" borderId="0" xfId="1" applyFont="1"/>
    <xf numFmtId="0" fontId="0" fillId="0" borderId="5" xfId="0" applyBorder="1"/>
    <xf numFmtId="0" fontId="0" fillId="0" borderId="0" xfId="0" applyAlignment="1">
      <alignment horizontal="left"/>
    </xf>
    <xf numFmtId="0" fontId="1" fillId="2" borderId="0" xfId="3" applyFill="1"/>
    <xf numFmtId="0" fontId="1" fillId="0" borderId="0" xfId="3"/>
    <xf numFmtId="0" fontId="7" fillId="0" borderId="0" xfId="3" applyFont="1"/>
    <xf numFmtId="14" fontId="1" fillId="0" borderId="0" xfId="3" applyNumberFormat="1"/>
    <xf numFmtId="0" fontId="8" fillId="0" borderId="0" xfId="3" applyFont="1"/>
    <xf numFmtId="10" fontId="1" fillId="3" borderId="0" xfId="3" applyNumberFormat="1" applyFill="1"/>
    <xf numFmtId="44" fontId="1" fillId="3" borderId="0" xfId="3" applyNumberFormat="1" applyFill="1"/>
    <xf numFmtId="0" fontId="1" fillId="0" borderId="6" xfId="3" applyBorder="1"/>
    <xf numFmtId="0" fontId="1" fillId="0" borderId="7" xfId="3" applyBorder="1"/>
    <xf numFmtId="0" fontId="1" fillId="0" borderId="8" xfId="3" applyBorder="1"/>
    <xf numFmtId="0" fontId="1" fillId="0" borderId="9" xfId="3" applyBorder="1"/>
    <xf numFmtId="164" fontId="0" fillId="0" borderId="9" xfId="4" applyNumberFormat="1" applyFont="1" applyBorder="1"/>
    <xf numFmtId="44" fontId="1" fillId="0" borderId="9" xfId="3" applyNumberFormat="1" applyBorder="1"/>
    <xf numFmtId="165" fontId="1" fillId="0" borderId="9" xfId="3" applyNumberFormat="1" applyBorder="1"/>
    <xf numFmtId="166" fontId="1" fillId="0" borderId="9" xfId="3" applyNumberFormat="1" applyBorder="1"/>
    <xf numFmtId="10" fontId="7" fillId="0" borderId="0" xfId="3" applyNumberFormat="1" applyFont="1"/>
    <xf numFmtId="10" fontId="7" fillId="0" borderId="0" xfId="4" applyNumberFormat="1" applyFont="1"/>
    <xf numFmtId="0" fontId="9" fillId="0" borderId="0" xfId="3" applyFont="1"/>
    <xf numFmtId="0" fontId="1" fillId="0" borderId="0" xfId="3" applyAlignment="1">
      <alignment horizontal="right"/>
    </xf>
    <xf numFmtId="9" fontId="1" fillId="0" borderId="0" xfId="3" applyNumberFormat="1"/>
    <xf numFmtId="0" fontId="1" fillId="0" borderId="0" xfId="3" applyFill="1" applyBorder="1"/>
    <xf numFmtId="10" fontId="1" fillId="0" borderId="0" xfId="3" applyNumberFormat="1"/>
    <xf numFmtId="167" fontId="1" fillId="0" borderId="9" xfId="3" applyNumberFormat="1" applyBorder="1"/>
  </cellXfs>
  <cellStyles count="5">
    <cellStyle name="Normal" xfId="0" builtinId="0"/>
    <cellStyle name="Normal 2" xfId="2"/>
    <cellStyle name="Normal 3" xfId="3"/>
    <cellStyle name="Porcentaje" xfId="1" builtinId="5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30480</xdr:colOff>
      <xdr:row>3</xdr:row>
      <xdr:rowOff>88392</xdr:rowOff>
    </xdr:from>
    <xdr:to>
      <xdr:col>9</xdr:col>
      <xdr:colOff>528828</xdr:colOff>
      <xdr:row>5</xdr:row>
      <xdr:rowOff>7620</xdr:rowOff>
    </xdr:to>
    <xdr:sp macro="" textlink="">
      <xdr:nvSpPr>
        <xdr:cNvPr id="2" name="1 Flecha doblada"/>
        <xdr:cNvSpPr/>
      </xdr:nvSpPr>
      <xdr:spPr>
        <a:xfrm rot="5400000">
          <a:off x="7467600" y="530352"/>
          <a:ext cx="284988" cy="498348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205740</xdr:colOff>
      <xdr:row>3</xdr:row>
      <xdr:rowOff>76200</xdr:rowOff>
    </xdr:from>
    <xdr:to>
      <xdr:col>7</xdr:col>
      <xdr:colOff>731520</xdr:colOff>
      <xdr:row>5</xdr:row>
      <xdr:rowOff>7620</xdr:rowOff>
    </xdr:to>
    <xdr:sp macro="" textlink="">
      <xdr:nvSpPr>
        <xdr:cNvPr id="3" name="2 Flecha doblada"/>
        <xdr:cNvSpPr/>
      </xdr:nvSpPr>
      <xdr:spPr>
        <a:xfrm rot="5400000" flipV="1">
          <a:off x="5859780" y="510540"/>
          <a:ext cx="297180" cy="525780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594360</xdr:colOff>
      <xdr:row>5</xdr:row>
      <xdr:rowOff>114300</xdr:rowOff>
    </xdr:from>
    <xdr:to>
      <xdr:col>6</xdr:col>
      <xdr:colOff>990600</xdr:colOff>
      <xdr:row>5</xdr:row>
      <xdr:rowOff>114300</xdr:rowOff>
    </xdr:to>
    <xdr:cxnSp macro="">
      <xdr:nvCxnSpPr>
        <xdr:cNvPr id="4" name="3 Conector recto de flecha"/>
        <xdr:cNvCxnSpPr/>
      </xdr:nvCxnSpPr>
      <xdr:spPr>
        <a:xfrm>
          <a:off x="2270760" y="1028700"/>
          <a:ext cx="2994660" cy="0"/>
        </a:xfrm>
        <a:prstGeom prst="straightConnector1">
          <a:avLst/>
        </a:prstGeom>
        <a:ln>
          <a:tailEnd type="arrow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373380</xdr:colOff>
      <xdr:row>0</xdr:row>
      <xdr:rowOff>76200</xdr:rowOff>
    </xdr:from>
    <xdr:to>
      <xdr:col>8</xdr:col>
      <xdr:colOff>76261</xdr:colOff>
      <xdr:row>1</xdr:row>
      <xdr:rowOff>106689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3120" y="76200"/>
          <a:ext cx="701101" cy="1066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K36"/>
  <sheetViews>
    <sheetView workbookViewId="0">
      <selection activeCell="H17" sqref="H17"/>
    </sheetView>
  </sheetViews>
  <sheetFormatPr baseColWidth="10" defaultRowHeight="14.4" x14ac:dyDescent="0.3"/>
  <cols>
    <col min="1" max="1" width="1.33203125" customWidth="1"/>
    <col min="5" max="5" width="14.6640625" bestFit="1" customWidth="1"/>
    <col min="7" max="7" width="18.44140625" bestFit="1" customWidth="1"/>
    <col min="8" max="8" width="14.5546875" bestFit="1" customWidth="1"/>
    <col min="10" max="10" width="16.5546875" bestFit="1" customWidth="1"/>
    <col min="11" max="11" width="19.109375" bestFit="1" customWidth="1"/>
  </cols>
  <sheetData>
    <row r="1" spans="2:10" ht="5.4" customHeight="1" x14ac:dyDescent="0.3"/>
    <row r="2" spans="2:10" x14ac:dyDescent="0.3">
      <c r="B2" s="1" t="s">
        <v>0</v>
      </c>
      <c r="D2" t="s">
        <v>1</v>
      </c>
      <c r="F2" t="s">
        <v>2</v>
      </c>
      <c r="G2" s="27">
        <v>2988</v>
      </c>
    </row>
    <row r="3" spans="2:10" x14ac:dyDescent="0.3">
      <c r="B3" s="1" t="s">
        <v>3</v>
      </c>
      <c r="D3" s="2">
        <f ca="1">TODAY()</f>
        <v>45398</v>
      </c>
      <c r="F3" t="s">
        <v>4</v>
      </c>
      <c r="G3">
        <v>1</v>
      </c>
      <c r="I3" s="3">
        <v>100</v>
      </c>
    </row>
    <row r="4" spans="2:10" x14ac:dyDescent="0.3">
      <c r="B4" s="1" t="s">
        <v>5</v>
      </c>
      <c r="D4" s="2">
        <v>45464</v>
      </c>
      <c r="F4" s="1" t="s">
        <v>6</v>
      </c>
      <c r="G4" s="4">
        <f ca="1">D4-D3</f>
        <v>66</v>
      </c>
      <c r="I4" s="1" t="s">
        <v>7</v>
      </c>
    </row>
    <row r="5" spans="2:10" x14ac:dyDescent="0.3">
      <c r="H5" s="1"/>
      <c r="I5" s="2">
        <f>D4</f>
        <v>45464</v>
      </c>
      <c r="J5" s="1"/>
    </row>
    <row r="6" spans="2:10" x14ac:dyDescent="0.3">
      <c r="B6" s="1" t="s">
        <v>0</v>
      </c>
      <c r="D6" t="s">
        <v>8</v>
      </c>
      <c r="H6" s="5" t="s">
        <v>9</v>
      </c>
      <c r="I6" s="5"/>
      <c r="J6" s="5" t="s">
        <v>10</v>
      </c>
    </row>
    <row r="7" spans="2:10" x14ac:dyDescent="0.3">
      <c r="E7" s="6"/>
      <c r="F7" s="6"/>
      <c r="G7" s="6"/>
      <c r="H7" s="7" t="s">
        <v>11</v>
      </c>
      <c r="I7" s="7"/>
      <c r="J7" s="7" t="s">
        <v>12</v>
      </c>
    </row>
    <row r="8" spans="2:10" x14ac:dyDescent="0.3">
      <c r="E8" s="6"/>
      <c r="F8" s="6"/>
      <c r="G8" s="6"/>
      <c r="H8" s="28">
        <v>1500</v>
      </c>
      <c r="I8" s="7"/>
      <c r="J8" s="7">
        <v>5000</v>
      </c>
    </row>
    <row r="9" spans="2:10" x14ac:dyDescent="0.3">
      <c r="B9" t="s">
        <v>13</v>
      </c>
      <c r="D9" t="s">
        <v>14</v>
      </c>
      <c r="E9" s="6"/>
      <c r="F9" s="25">
        <f>-G2</f>
        <v>-2988</v>
      </c>
      <c r="G9" s="6"/>
      <c r="H9" s="6"/>
      <c r="I9" s="6"/>
      <c r="J9" s="6"/>
    </row>
    <row r="10" spans="2:10" x14ac:dyDescent="0.3">
      <c r="B10" t="s">
        <v>15</v>
      </c>
      <c r="D10" t="s">
        <v>16</v>
      </c>
      <c r="E10" s="25">
        <v>2700</v>
      </c>
      <c r="F10" s="26">
        <v>-38</v>
      </c>
      <c r="G10" s="6"/>
      <c r="H10" s="6">
        <f>-H8+E10</f>
        <v>1200</v>
      </c>
      <c r="I10" s="6"/>
      <c r="J10" s="6">
        <v>0</v>
      </c>
    </row>
    <row r="11" spans="2:10" x14ac:dyDescent="0.3">
      <c r="B11" t="s">
        <v>17</v>
      </c>
      <c r="D11" t="s">
        <v>16</v>
      </c>
      <c r="E11" s="25">
        <f>E10</f>
        <v>2700</v>
      </c>
      <c r="F11" s="25">
        <v>585</v>
      </c>
      <c r="G11" s="6"/>
      <c r="H11" s="6">
        <v>0</v>
      </c>
      <c r="I11" s="6"/>
      <c r="J11" s="6">
        <f>E11-J8</f>
        <v>-2300</v>
      </c>
    </row>
    <row r="12" spans="2:10" ht="15" thickBot="1" x14ac:dyDescent="0.35">
      <c r="E12" s="6"/>
      <c r="F12" s="6"/>
      <c r="G12" s="6"/>
      <c r="H12" s="6"/>
      <c r="I12" s="6"/>
      <c r="J12" s="6"/>
    </row>
    <row r="13" spans="2:10" ht="15" thickBot="1" x14ac:dyDescent="0.35">
      <c r="B13" s="9" t="s">
        <v>18</v>
      </c>
      <c r="C13" s="10"/>
      <c r="D13" s="10"/>
      <c r="E13" s="11"/>
      <c r="F13" s="12">
        <f>SUM(F9:F11)</f>
        <v>-2441</v>
      </c>
      <c r="G13" s="6"/>
      <c r="H13" s="6">
        <f>SUM(H8:H12)</f>
        <v>2700</v>
      </c>
      <c r="I13" s="6"/>
      <c r="J13" s="6">
        <f>SUM(J8:J12)</f>
        <v>2700</v>
      </c>
    </row>
    <row r="14" spans="2:10" ht="6" customHeight="1" x14ac:dyDescent="0.3">
      <c r="E14" s="6"/>
      <c r="F14" s="8"/>
      <c r="G14" s="6"/>
      <c r="H14" s="6"/>
      <c r="I14" s="6"/>
      <c r="J14" s="6"/>
    </row>
    <row r="15" spans="2:10" x14ac:dyDescent="0.3">
      <c r="B15" s="1" t="s">
        <v>19</v>
      </c>
      <c r="C15" s="1" t="s">
        <v>20</v>
      </c>
    </row>
    <row r="16" spans="2:10" x14ac:dyDescent="0.3">
      <c r="C16" t="s">
        <v>21</v>
      </c>
      <c r="E16" s="8">
        <f>F13*G3*100</f>
        <v>-244100</v>
      </c>
      <c r="G16" t="s">
        <v>22</v>
      </c>
      <c r="H16" s="13">
        <f>E18</f>
        <v>25900</v>
      </c>
      <c r="I16" s="14">
        <f>H16/H17</f>
        <v>0.10610405571487096</v>
      </c>
    </row>
    <row r="17" spans="2:11" x14ac:dyDescent="0.3">
      <c r="C17" t="s">
        <v>23</v>
      </c>
      <c r="E17" s="13">
        <f>H13*G3*100</f>
        <v>270000</v>
      </c>
      <c r="G17" t="s">
        <v>24</v>
      </c>
      <c r="H17" s="6">
        <f>-F13*G3*100</f>
        <v>244100</v>
      </c>
    </row>
    <row r="18" spans="2:11" x14ac:dyDescent="0.3">
      <c r="E18" s="15">
        <f>SUM(E16:E17)</f>
        <v>25900</v>
      </c>
    </row>
    <row r="19" spans="2:11" ht="6.6" customHeight="1" thickBot="1" x14ac:dyDescent="0.35"/>
    <row r="20" spans="2:11" ht="18.600000000000001" thickBot="1" x14ac:dyDescent="0.4">
      <c r="B20">
        <f ca="1">G4</f>
        <v>66</v>
      </c>
      <c r="C20" t="s">
        <v>25</v>
      </c>
      <c r="E20" s="16" t="s">
        <v>26</v>
      </c>
      <c r="F20" s="17" t="s">
        <v>27</v>
      </c>
      <c r="G20" s="18">
        <f>(-H13/F13-1)</f>
        <v>0.10610405571487092</v>
      </c>
    </row>
    <row r="21" spans="2:11" ht="12" customHeight="1" x14ac:dyDescent="0.3">
      <c r="E21" s="19"/>
      <c r="F21" s="19"/>
      <c r="G21" s="20"/>
    </row>
    <row r="22" spans="2:11" hidden="1" x14ac:dyDescent="0.3">
      <c r="B22" s="1" t="s">
        <v>28</v>
      </c>
      <c r="G22" s="21">
        <f>I16</f>
        <v>0.10610405571487096</v>
      </c>
    </row>
    <row r="23" spans="2:11" ht="25.8" hidden="1" x14ac:dyDescent="0.5">
      <c r="D23">
        <v>365</v>
      </c>
      <c r="E23" t="s">
        <v>25</v>
      </c>
      <c r="F23" s="22" t="s">
        <v>29</v>
      </c>
      <c r="G23" s="23">
        <f ca="1">(G22*D23)/B20</f>
        <v>0.58678758084739235</v>
      </c>
    </row>
    <row r="24" spans="2:11" x14ac:dyDescent="0.3">
      <c r="B24" s="27"/>
      <c r="C24" t="s">
        <v>43</v>
      </c>
      <c r="G24" s="1" t="s">
        <v>79</v>
      </c>
      <c r="K24" s="1" t="s">
        <v>78</v>
      </c>
    </row>
    <row r="25" spans="2:11" x14ac:dyDescent="0.3">
      <c r="G25" s="24" t="s">
        <v>30</v>
      </c>
      <c r="I25" t="s">
        <v>31</v>
      </c>
      <c r="K25" s="24" t="s">
        <v>30</v>
      </c>
    </row>
    <row r="26" spans="2:11" x14ac:dyDescent="0.3">
      <c r="G26" t="s">
        <v>32</v>
      </c>
      <c r="H26" s="6">
        <f>E10</f>
        <v>2700</v>
      </c>
      <c r="J26" s="6"/>
    </row>
    <row r="27" spans="2:11" x14ac:dyDescent="0.3">
      <c r="G27" t="s">
        <v>33</v>
      </c>
      <c r="H27" s="6">
        <f>F10</f>
        <v>-38</v>
      </c>
      <c r="J27" s="6">
        <f>H27</f>
        <v>-38</v>
      </c>
      <c r="K27" s="22" t="s">
        <v>33</v>
      </c>
    </row>
    <row r="28" spans="2:11" x14ac:dyDescent="0.3">
      <c r="G28" t="s">
        <v>34</v>
      </c>
      <c r="H28" s="6">
        <f>F9</f>
        <v>-2988</v>
      </c>
      <c r="J28" s="6">
        <f>J26+H9</f>
        <v>0</v>
      </c>
      <c r="K28" s="22"/>
    </row>
    <row r="29" spans="2:11" ht="4.8" customHeight="1" x14ac:dyDescent="0.3">
      <c r="K29" s="22"/>
    </row>
    <row r="30" spans="2:11" ht="20.399999999999999" customHeight="1" x14ac:dyDescent="0.3">
      <c r="G30" s="24" t="s">
        <v>35</v>
      </c>
      <c r="K30" s="24" t="s">
        <v>36</v>
      </c>
    </row>
    <row r="31" spans="2:11" x14ac:dyDescent="0.3">
      <c r="G31" t="s">
        <v>37</v>
      </c>
      <c r="H31" s="6">
        <f>F11</f>
        <v>585</v>
      </c>
      <c r="J31" s="6">
        <f>H31</f>
        <v>585</v>
      </c>
      <c r="K31" s="22"/>
    </row>
    <row r="32" spans="2:11" x14ac:dyDescent="0.3">
      <c r="H32" s="6"/>
      <c r="J32" s="6">
        <f>E10</f>
        <v>2700</v>
      </c>
      <c r="K32" s="22" t="s">
        <v>38</v>
      </c>
    </row>
    <row r="33" spans="7:11" x14ac:dyDescent="0.3">
      <c r="H33" s="6"/>
      <c r="J33" s="6">
        <f>F9</f>
        <v>-2988</v>
      </c>
      <c r="K33" s="22" t="s">
        <v>39</v>
      </c>
    </row>
    <row r="34" spans="7:11" x14ac:dyDescent="0.3">
      <c r="G34" s="1" t="s">
        <v>40</v>
      </c>
      <c r="H34" s="6"/>
      <c r="J34" s="6"/>
      <c r="K34" s="24" t="s">
        <v>40</v>
      </c>
    </row>
    <row r="35" spans="7:11" x14ac:dyDescent="0.3">
      <c r="G35" t="s">
        <v>41</v>
      </c>
      <c r="H35" s="6">
        <f>SUM(H26:H34)</f>
        <v>259</v>
      </c>
      <c r="J35" s="6">
        <f>SUM(J27:J34)</f>
        <v>259</v>
      </c>
      <c r="K35" s="22" t="s">
        <v>41</v>
      </c>
    </row>
    <row r="36" spans="7:11" x14ac:dyDescent="0.3">
      <c r="G36" t="s">
        <v>42</v>
      </c>
      <c r="H36" s="15">
        <f>H35*I3</f>
        <v>25900</v>
      </c>
      <c r="J36" s="15">
        <f>J35*I3</f>
        <v>25900</v>
      </c>
      <c r="K36" s="22" t="s">
        <v>42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4"/>
  <sheetViews>
    <sheetView tabSelected="1" workbookViewId="0">
      <selection activeCell="C8" sqref="C8"/>
    </sheetView>
  </sheetViews>
  <sheetFormatPr baseColWidth="10" defaultRowHeight="14.4" x14ac:dyDescent="0.3"/>
  <cols>
    <col min="2" max="2" width="11.6640625" customWidth="1"/>
    <col min="3" max="3" width="14.44140625" bestFit="1" customWidth="1"/>
    <col min="4" max="4" width="14.33203125" bestFit="1" customWidth="1"/>
    <col min="5" max="5" width="44" bestFit="1" customWidth="1"/>
    <col min="6" max="6" width="22.5546875" bestFit="1" customWidth="1"/>
  </cols>
  <sheetData>
    <row r="3" spans="2:6" x14ac:dyDescent="0.3">
      <c r="B3" s="34"/>
      <c r="C3" s="35" t="s">
        <v>43</v>
      </c>
      <c r="D3" s="35"/>
      <c r="E3" s="35"/>
      <c r="F3" s="35"/>
    </row>
    <row r="4" spans="2:6" x14ac:dyDescent="0.3">
      <c r="B4" s="36" t="s">
        <v>59</v>
      </c>
      <c r="C4" s="37">
        <f ca="1">TODAY()</f>
        <v>45398</v>
      </c>
      <c r="D4" s="35"/>
      <c r="E4" s="35"/>
      <c r="F4" s="35"/>
    </row>
    <row r="5" spans="2:6" ht="23.4" x14ac:dyDescent="0.45">
      <c r="B5" s="36"/>
      <c r="C5" s="35"/>
      <c r="D5" s="35"/>
      <c r="E5" s="38" t="s">
        <v>60</v>
      </c>
      <c r="F5" s="35"/>
    </row>
    <row r="6" spans="2:6" ht="23.4" x14ac:dyDescent="0.45">
      <c r="B6" s="36" t="s">
        <v>61</v>
      </c>
      <c r="C6" s="35" t="s">
        <v>62</v>
      </c>
      <c r="D6" s="35"/>
      <c r="E6" s="38" t="s">
        <v>63</v>
      </c>
      <c r="F6" s="35"/>
    </row>
    <row r="7" spans="2:6" x14ac:dyDescent="0.3">
      <c r="B7" s="36" t="s">
        <v>64</v>
      </c>
      <c r="C7" s="39">
        <f>EJEMPLO!G20</f>
        <v>0.10610405571487092</v>
      </c>
      <c r="D7" s="35"/>
      <c r="E7" s="35"/>
      <c r="F7" s="35"/>
    </row>
    <row r="8" spans="2:6" x14ac:dyDescent="0.3">
      <c r="B8" s="36" t="s">
        <v>65</v>
      </c>
      <c r="C8" s="40">
        <f>TEA!C3</f>
        <v>244100</v>
      </c>
      <c r="D8" s="35"/>
      <c r="E8" s="35"/>
      <c r="F8" s="35"/>
    </row>
    <row r="9" spans="2:6" x14ac:dyDescent="0.3">
      <c r="B9" s="36" t="s">
        <v>66</v>
      </c>
      <c r="C9" s="35">
        <f ca="1">TEA!D6</f>
        <v>66</v>
      </c>
      <c r="D9" s="35"/>
      <c r="E9" s="35"/>
      <c r="F9" s="35"/>
    </row>
    <row r="10" spans="2:6" ht="15" thickBot="1" x14ac:dyDescent="0.35">
      <c r="B10" s="35"/>
      <c r="C10" s="35"/>
      <c r="D10" s="35"/>
      <c r="E10" s="35"/>
      <c r="F10" s="35"/>
    </row>
    <row r="11" spans="2:6" x14ac:dyDescent="0.3">
      <c r="B11" s="41" t="s">
        <v>62</v>
      </c>
      <c r="C11" s="42" t="s">
        <v>67</v>
      </c>
      <c r="D11" s="42" t="s">
        <v>44</v>
      </c>
      <c r="E11" s="42" t="s">
        <v>68</v>
      </c>
      <c r="F11" s="43" t="s">
        <v>69</v>
      </c>
    </row>
    <row r="12" spans="2:6" x14ac:dyDescent="0.3">
      <c r="B12" s="44">
        <v>1</v>
      </c>
      <c r="C12" s="45">
        <f>C7</f>
        <v>0.10610405571487092</v>
      </c>
      <c r="D12" s="46">
        <f>C8</f>
        <v>244100</v>
      </c>
      <c r="E12" s="47">
        <f>D12*C12</f>
        <v>25899.999999999989</v>
      </c>
      <c r="F12" s="48">
        <f>D12+E12</f>
        <v>270000</v>
      </c>
    </row>
    <row r="13" spans="2:6" x14ac:dyDescent="0.3">
      <c r="B13" s="44">
        <v>2</v>
      </c>
      <c r="C13" s="45">
        <f>C12</f>
        <v>0.10610405571487092</v>
      </c>
      <c r="D13" s="48">
        <f>F12</f>
        <v>270000</v>
      </c>
      <c r="E13" s="47">
        <f>D13*C13</f>
        <v>28648.095043015146</v>
      </c>
      <c r="F13" s="48">
        <f>D13+E13</f>
        <v>298648.09504301514</v>
      </c>
    </row>
    <row r="14" spans="2:6" x14ac:dyDescent="0.3">
      <c r="B14" s="44">
        <f>B13+1</f>
        <v>3</v>
      </c>
      <c r="C14" s="45">
        <f t="shared" ref="C14:C17" si="0">C13</f>
        <v>0.10610405571487092</v>
      </c>
      <c r="D14" s="48">
        <f t="shared" ref="D14:D17" si="1">F13</f>
        <v>298648.09504301514</v>
      </c>
      <c r="E14" s="47">
        <f t="shared" ref="E14:E17" si="2">D14*C14</f>
        <v>31687.774115584143</v>
      </c>
      <c r="F14" s="48">
        <f t="shared" ref="F14:F17" si="3">D14+E14</f>
        <v>330335.86915859929</v>
      </c>
    </row>
    <row r="15" spans="2:6" x14ac:dyDescent="0.3">
      <c r="B15" s="44">
        <f t="shared" ref="B15:B17" si="4">B14+1</f>
        <v>4</v>
      </c>
      <c r="C15" s="45">
        <f t="shared" si="0"/>
        <v>0.10610405571487092</v>
      </c>
      <c r="D15" s="48">
        <f t="shared" si="1"/>
        <v>330335.86915859929</v>
      </c>
      <c r="E15" s="47">
        <f t="shared" si="2"/>
        <v>35049.975465824326</v>
      </c>
      <c r="F15" s="48">
        <f t="shared" si="3"/>
        <v>365385.8446244236</v>
      </c>
    </row>
    <row r="16" spans="2:6" x14ac:dyDescent="0.3">
      <c r="B16" s="44">
        <f t="shared" si="4"/>
        <v>5</v>
      </c>
      <c r="C16" s="45">
        <f t="shared" si="0"/>
        <v>0.10610405571487092</v>
      </c>
      <c r="D16" s="48">
        <f t="shared" si="1"/>
        <v>365385.8446244236</v>
      </c>
      <c r="E16" s="47">
        <f t="shared" si="2"/>
        <v>38768.920015455005</v>
      </c>
      <c r="F16" s="48">
        <f t="shared" si="3"/>
        <v>404154.76463987859</v>
      </c>
    </row>
    <row r="17" spans="2:6" x14ac:dyDescent="0.3">
      <c r="B17" s="44">
        <f t="shared" si="4"/>
        <v>6</v>
      </c>
      <c r="C17" s="45">
        <f t="shared" si="0"/>
        <v>0.10610405571487092</v>
      </c>
      <c r="D17" s="48">
        <f t="shared" si="1"/>
        <v>404154.76463987859</v>
      </c>
      <c r="E17" s="47">
        <f t="shared" si="2"/>
        <v>42882.459664780217</v>
      </c>
      <c r="F17" s="48">
        <f t="shared" si="3"/>
        <v>447037.22430465883</v>
      </c>
    </row>
    <row r="18" spans="2:6" x14ac:dyDescent="0.3">
      <c r="B18" s="35"/>
      <c r="C18" s="35"/>
      <c r="D18" s="35"/>
      <c r="E18" s="35"/>
      <c r="F18" s="35"/>
    </row>
    <row r="19" spans="2:6" x14ac:dyDescent="0.3">
      <c r="B19" s="36" t="s">
        <v>70</v>
      </c>
      <c r="C19" s="49">
        <f>C7</f>
        <v>0.10610405571487092</v>
      </c>
      <c r="D19" s="35"/>
      <c r="E19" s="35"/>
      <c r="F19" s="35"/>
    </row>
    <row r="20" spans="2:6" x14ac:dyDescent="0.3">
      <c r="B20" s="36" t="s">
        <v>71</v>
      </c>
      <c r="C20" s="50">
        <f>(F17-C8)/C8</f>
        <v>0.83136921058852453</v>
      </c>
      <c r="D20" s="35"/>
      <c r="E20" s="35"/>
      <c r="F20" s="35"/>
    </row>
    <row r="21" spans="2:6" x14ac:dyDescent="0.3">
      <c r="B21" s="35"/>
      <c r="C21" s="35"/>
      <c r="D21" s="35"/>
      <c r="E21" s="35"/>
      <c r="F21" s="35"/>
    </row>
    <row r="22" spans="2:6" x14ac:dyDescent="0.3">
      <c r="B22" s="35"/>
      <c r="C22" s="35"/>
      <c r="D22" s="35"/>
      <c r="E22" s="35"/>
      <c r="F22" s="35"/>
    </row>
    <row r="23" spans="2:6" x14ac:dyDescent="0.3">
      <c r="B23" s="35" t="s">
        <v>72</v>
      </c>
      <c r="C23" s="35"/>
      <c r="D23" s="35"/>
      <c r="E23" s="35"/>
      <c r="F23" s="35"/>
    </row>
    <row r="24" spans="2:6" x14ac:dyDescent="0.3">
      <c r="B24" s="51" t="s">
        <v>73</v>
      </c>
      <c r="C24" s="35"/>
      <c r="D24" s="35"/>
      <c r="E24" s="35"/>
      <c r="F24" s="3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2"/>
  <sheetViews>
    <sheetView workbookViewId="0">
      <selection activeCell="C10" sqref="C10"/>
    </sheetView>
  </sheetViews>
  <sheetFormatPr baseColWidth="10" defaultRowHeight="14.4" x14ac:dyDescent="0.3"/>
  <cols>
    <col min="2" max="2" width="11.6640625" customWidth="1"/>
    <col min="3" max="3" width="14.44140625" bestFit="1" customWidth="1"/>
    <col min="4" max="4" width="14.33203125" bestFit="1" customWidth="1"/>
    <col min="5" max="5" width="44" bestFit="1" customWidth="1"/>
    <col min="6" max="6" width="22.5546875" bestFit="1" customWidth="1"/>
  </cols>
  <sheetData>
    <row r="2" spans="2:6" ht="1.8" customHeight="1" x14ac:dyDescent="0.3"/>
    <row r="3" spans="2:6" x14ac:dyDescent="0.3">
      <c r="B3" s="34"/>
      <c r="C3" s="35" t="s">
        <v>43</v>
      </c>
      <c r="D3" s="35"/>
      <c r="E3" s="35"/>
      <c r="F3" s="35"/>
    </row>
    <row r="4" spans="2:6" ht="23.4" x14ac:dyDescent="0.45">
      <c r="B4" s="36" t="s">
        <v>59</v>
      </c>
      <c r="C4" s="37">
        <f ca="1">TODAY()</f>
        <v>45398</v>
      </c>
      <c r="D4" s="35"/>
      <c r="E4" s="38" t="s">
        <v>60</v>
      </c>
      <c r="F4" s="35"/>
    </row>
    <row r="5" spans="2:6" ht="23.4" x14ac:dyDescent="0.45">
      <c r="B5" s="36"/>
      <c r="C5" s="35"/>
      <c r="D5" s="35"/>
      <c r="E5" s="38" t="s">
        <v>63</v>
      </c>
      <c r="F5" s="35"/>
    </row>
    <row r="6" spans="2:6" x14ac:dyDescent="0.3">
      <c r="B6" s="36" t="s">
        <v>61</v>
      </c>
      <c r="C6" s="35" t="s">
        <v>62</v>
      </c>
      <c r="D6" s="35"/>
      <c r="F6" s="35"/>
    </row>
    <row r="7" spans="2:6" x14ac:dyDescent="0.3">
      <c r="B7" s="36" t="s">
        <v>74</v>
      </c>
      <c r="C7" s="39">
        <v>0.56999999999999995</v>
      </c>
      <c r="D7" s="35"/>
      <c r="E7" s="35"/>
      <c r="F7" s="35"/>
    </row>
    <row r="8" spans="2:6" x14ac:dyDescent="0.3">
      <c r="B8" s="36" t="s">
        <v>75</v>
      </c>
      <c r="C8" s="39">
        <f>C7/12</f>
        <v>4.7499999999999994E-2</v>
      </c>
      <c r="D8" s="35"/>
      <c r="F8" s="35"/>
    </row>
    <row r="9" spans="2:6" x14ac:dyDescent="0.3">
      <c r="B9" s="36" t="s">
        <v>65</v>
      </c>
      <c r="C9" s="40">
        <f>TEAOpciones!C8</f>
        <v>244100</v>
      </c>
      <c r="D9" s="35"/>
      <c r="E9" s="35"/>
      <c r="F9" s="35"/>
    </row>
    <row r="10" spans="2:6" x14ac:dyDescent="0.3">
      <c r="B10" s="36" t="s">
        <v>66</v>
      </c>
      <c r="C10" s="35">
        <v>30</v>
      </c>
      <c r="D10" s="35"/>
      <c r="E10" s="35"/>
      <c r="F10" s="35"/>
    </row>
    <row r="11" spans="2:6" ht="6" customHeight="1" thickBot="1" x14ac:dyDescent="0.35">
      <c r="B11" s="35"/>
      <c r="C11" s="35"/>
      <c r="D11" s="35"/>
      <c r="E11" s="35"/>
      <c r="F11" s="35"/>
    </row>
    <row r="12" spans="2:6" x14ac:dyDescent="0.3">
      <c r="B12" s="41" t="s">
        <v>62</v>
      </c>
      <c r="C12" s="42" t="s">
        <v>67</v>
      </c>
      <c r="D12" s="42" t="s">
        <v>44</v>
      </c>
      <c r="E12" s="42" t="s">
        <v>68</v>
      </c>
      <c r="F12" s="43" t="s">
        <v>69</v>
      </c>
    </row>
    <row r="13" spans="2:6" x14ac:dyDescent="0.3">
      <c r="B13" s="44">
        <v>1</v>
      </c>
      <c r="C13" s="45">
        <f>C8</f>
        <v>4.7499999999999994E-2</v>
      </c>
      <c r="D13" s="46">
        <f>C9</f>
        <v>244100</v>
      </c>
      <c r="E13" s="56">
        <f>D13*C13</f>
        <v>11594.749999999998</v>
      </c>
      <c r="F13" s="48">
        <f>D13+E13</f>
        <v>255694.75</v>
      </c>
    </row>
    <row r="14" spans="2:6" x14ac:dyDescent="0.3">
      <c r="B14" s="44">
        <v>2</v>
      </c>
      <c r="C14" s="45">
        <f>C13</f>
        <v>4.7499999999999994E-2</v>
      </c>
      <c r="D14" s="48">
        <f>F13</f>
        <v>255694.75</v>
      </c>
      <c r="E14" s="56">
        <f>D14*C14</f>
        <v>12145.500624999999</v>
      </c>
      <c r="F14" s="48">
        <f>D14+E14</f>
        <v>267840.25062499999</v>
      </c>
    </row>
    <row r="15" spans="2:6" x14ac:dyDescent="0.3">
      <c r="B15" s="44">
        <f>B14+1</f>
        <v>3</v>
      </c>
      <c r="C15" s="45">
        <f t="shared" ref="C15:C24" si="0">C14</f>
        <v>4.7499999999999994E-2</v>
      </c>
      <c r="D15" s="48">
        <f t="shared" ref="D15:D17" si="1">F14</f>
        <v>267840.25062499999</v>
      </c>
      <c r="E15" s="56">
        <f t="shared" ref="E15:E17" si="2">D15*C15</f>
        <v>12722.411904687498</v>
      </c>
      <c r="F15" s="48">
        <f t="shared" ref="F15:F17" si="3">D15+E15</f>
        <v>280562.66252968751</v>
      </c>
    </row>
    <row r="16" spans="2:6" x14ac:dyDescent="0.3">
      <c r="B16" s="44">
        <f t="shared" ref="B16:B24" si="4">B15+1</f>
        <v>4</v>
      </c>
      <c r="C16" s="45">
        <f t="shared" si="0"/>
        <v>4.7499999999999994E-2</v>
      </c>
      <c r="D16" s="48">
        <f t="shared" si="1"/>
        <v>280562.66252968751</v>
      </c>
      <c r="E16" s="56">
        <f t="shared" si="2"/>
        <v>13326.726470160154</v>
      </c>
      <c r="F16" s="48">
        <f t="shared" si="3"/>
        <v>293889.3889998477</v>
      </c>
    </row>
    <row r="17" spans="2:6" x14ac:dyDescent="0.3">
      <c r="B17" s="44">
        <f t="shared" si="4"/>
        <v>5</v>
      </c>
      <c r="C17" s="45">
        <f t="shared" si="0"/>
        <v>4.7499999999999994E-2</v>
      </c>
      <c r="D17" s="48">
        <f t="shared" si="1"/>
        <v>293889.3889998477</v>
      </c>
      <c r="E17" s="56">
        <f t="shared" si="2"/>
        <v>13959.745977492763</v>
      </c>
      <c r="F17" s="48">
        <f t="shared" si="3"/>
        <v>307849.13497734047</v>
      </c>
    </row>
    <row r="18" spans="2:6" x14ac:dyDescent="0.3">
      <c r="B18" s="44">
        <f t="shared" si="4"/>
        <v>6</v>
      </c>
      <c r="C18" s="45">
        <f t="shared" si="0"/>
        <v>4.7499999999999994E-2</v>
      </c>
      <c r="D18" s="48">
        <f t="shared" ref="D18:D24" si="5">F17</f>
        <v>307849.13497734047</v>
      </c>
      <c r="E18" s="56">
        <f t="shared" ref="E18:E24" si="6">D18*C18</f>
        <v>14622.83391142367</v>
      </c>
      <c r="F18" s="48">
        <f t="shared" ref="F18:F24" si="7">D18+E18</f>
        <v>322471.96888876415</v>
      </c>
    </row>
    <row r="19" spans="2:6" x14ac:dyDescent="0.3">
      <c r="B19" s="44">
        <f t="shared" si="4"/>
        <v>7</v>
      </c>
      <c r="C19" s="45">
        <f t="shared" si="0"/>
        <v>4.7499999999999994E-2</v>
      </c>
      <c r="D19" s="48">
        <f t="shared" si="5"/>
        <v>322471.96888876415</v>
      </c>
      <c r="E19" s="56">
        <f t="shared" si="6"/>
        <v>15317.418522216296</v>
      </c>
      <c r="F19" s="48">
        <f t="shared" si="7"/>
        <v>337789.38741098047</v>
      </c>
    </row>
    <row r="20" spans="2:6" x14ac:dyDescent="0.3">
      <c r="B20" s="44">
        <f t="shared" si="4"/>
        <v>8</v>
      </c>
      <c r="C20" s="45">
        <f t="shared" si="0"/>
        <v>4.7499999999999994E-2</v>
      </c>
      <c r="D20" s="48">
        <f t="shared" si="5"/>
        <v>337789.38741098047</v>
      </c>
      <c r="E20" s="56">
        <f t="shared" si="6"/>
        <v>16044.99590202157</v>
      </c>
      <c r="F20" s="48">
        <f t="shared" si="7"/>
        <v>353834.38331300206</v>
      </c>
    </row>
    <row r="21" spans="2:6" x14ac:dyDescent="0.3">
      <c r="B21" s="44">
        <f t="shared" si="4"/>
        <v>9</v>
      </c>
      <c r="C21" s="45">
        <f t="shared" si="0"/>
        <v>4.7499999999999994E-2</v>
      </c>
      <c r="D21" s="48">
        <f t="shared" si="5"/>
        <v>353834.38331300206</v>
      </c>
      <c r="E21" s="56">
        <f t="shared" si="6"/>
        <v>16807.133207367595</v>
      </c>
      <c r="F21" s="48">
        <f t="shared" si="7"/>
        <v>370641.51652036968</v>
      </c>
    </row>
    <row r="22" spans="2:6" x14ac:dyDescent="0.3">
      <c r="B22" s="44">
        <f t="shared" si="4"/>
        <v>10</v>
      </c>
      <c r="C22" s="45">
        <f t="shared" si="0"/>
        <v>4.7499999999999994E-2</v>
      </c>
      <c r="D22" s="48">
        <f t="shared" si="5"/>
        <v>370641.51652036968</v>
      </c>
      <c r="E22" s="56">
        <f t="shared" si="6"/>
        <v>17605.472034717557</v>
      </c>
      <c r="F22" s="48">
        <f t="shared" si="7"/>
        <v>388246.98855508724</v>
      </c>
    </row>
    <row r="23" spans="2:6" x14ac:dyDescent="0.3">
      <c r="B23" s="44">
        <f t="shared" si="4"/>
        <v>11</v>
      </c>
      <c r="C23" s="45">
        <f t="shared" si="0"/>
        <v>4.7499999999999994E-2</v>
      </c>
      <c r="D23" s="48">
        <f t="shared" si="5"/>
        <v>388246.98855508724</v>
      </c>
      <c r="E23" s="56">
        <f t="shared" si="6"/>
        <v>18441.731956366642</v>
      </c>
      <c r="F23" s="48">
        <f t="shared" si="7"/>
        <v>406688.72051145387</v>
      </c>
    </row>
    <row r="24" spans="2:6" x14ac:dyDescent="0.3">
      <c r="B24" s="44">
        <f t="shared" si="4"/>
        <v>12</v>
      </c>
      <c r="C24" s="45">
        <f t="shared" si="0"/>
        <v>4.7499999999999994E-2</v>
      </c>
      <c r="D24" s="48">
        <f t="shared" si="5"/>
        <v>406688.72051145387</v>
      </c>
      <c r="E24" s="56">
        <f t="shared" si="6"/>
        <v>19317.714224294057</v>
      </c>
      <c r="F24" s="48">
        <f t="shared" si="7"/>
        <v>426006.43473574793</v>
      </c>
    </row>
    <row r="25" spans="2:6" x14ac:dyDescent="0.3">
      <c r="B25" s="35"/>
      <c r="C25" s="35"/>
      <c r="D25" s="35"/>
      <c r="E25" s="35"/>
      <c r="F25" s="35"/>
    </row>
    <row r="26" spans="2:6" x14ac:dyDescent="0.3">
      <c r="B26" s="36" t="s">
        <v>70</v>
      </c>
      <c r="C26" s="49">
        <f>C7</f>
        <v>0.56999999999999995</v>
      </c>
    </row>
    <row r="27" spans="2:6" x14ac:dyDescent="0.3">
      <c r="B27" s="36" t="s">
        <v>71</v>
      </c>
      <c r="C27" s="50">
        <f>(F24-C9)/C9</f>
        <v>0.74521276008090098</v>
      </c>
      <c r="D27" s="52"/>
      <c r="E27" s="53"/>
      <c r="F27" s="35"/>
    </row>
    <row r="28" spans="2:6" x14ac:dyDescent="0.3">
      <c r="B28" s="35" t="s">
        <v>76</v>
      </c>
      <c r="C28" s="53">
        <v>1.83</v>
      </c>
      <c r="D28" s="35"/>
      <c r="E28" s="35"/>
      <c r="F28" s="35"/>
    </row>
    <row r="29" spans="2:6" x14ac:dyDescent="0.3">
      <c r="B29" s="54" t="s">
        <v>77</v>
      </c>
      <c r="C29" s="55">
        <f>C27-C28</f>
        <v>-1.0847872399190992</v>
      </c>
      <c r="D29" s="35"/>
      <c r="E29" s="35"/>
      <c r="F29" s="35"/>
    </row>
    <row r="30" spans="2:6" x14ac:dyDescent="0.3">
      <c r="C30" s="35"/>
      <c r="D30" s="35"/>
      <c r="E30" s="35"/>
      <c r="F30" s="35"/>
    </row>
    <row r="31" spans="2:6" x14ac:dyDescent="0.3">
      <c r="B31" s="35" t="s">
        <v>72</v>
      </c>
    </row>
    <row r="32" spans="2:6" x14ac:dyDescent="0.3">
      <c r="B32" s="51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"/>
  <sheetViews>
    <sheetView workbookViewId="0">
      <selection activeCell="A11" sqref="A11"/>
    </sheetView>
  </sheetViews>
  <sheetFormatPr baseColWidth="10" defaultRowHeight="14.4" x14ac:dyDescent="0.3"/>
  <cols>
    <col min="2" max="2" width="15.44140625" bestFit="1" customWidth="1"/>
    <col min="3" max="3" width="12.109375" bestFit="1" customWidth="1"/>
    <col min="4" max="4" width="12.33203125" bestFit="1" customWidth="1"/>
    <col min="5" max="5" width="13.88671875" bestFit="1" customWidth="1"/>
  </cols>
  <sheetData>
    <row r="1" spans="2:6" x14ac:dyDescent="0.3">
      <c r="B1" t="s">
        <v>4</v>
      </c>
      <c r="C1">
        <v>1</v>
      </c>
    </row>
    <row r="2" spans="2:6" x14ac:dyDescent="0.3">
      <c r="B2" t="s">
        <v>45</v>
      </c>
      <c r="C2">
        <f>C1*100</f>
        <v>100</v>
      </c>
    </row>
    <row r="3" spans="2:6" x14ac:dyDescent="0.3">
      <c r="B3" t="s">
        <v>44</v>
      </c>
      <c r="C3" s="6">
        <f>-EJEMPLO!F13*C2</f>
        <v>244100</v>
      </c>
    </row>
    <row r="4" spans="2:6" x14ac:dyDescent="0.3">
      <c r="C4" s="6"/>
    </row>
    <row r="5" spans="2:6" x14ac:dyDescent="0.3">
      <c r="C5" s="3" t="s">
        <v>26</v>
      </c>
      <c r="D5" s="3" t="s">
        <v>25</v>
      </c>
      <c r="E5" t="s">
        <v>58</v>
      </c>
    </row>
    <row r="6" spans="2:6" x14ac:dyDescent="0.3">
      <c r="C6" s="29">
        <f>EJEMPLO!I16</f>
        <v>0.10610405571487096</v>
      </c>
      <c r="D6" s="3">
        <f ca="1">EJEMPLO!B20</f>
        <v>66</v>
      </c>
    </row>
    <row r="7" spans="2:6" x14ac:dyDescent="0.3">
      <c r="B7" t="s">
        <v>46</v>
      </c>
      <c r="C7" t="s">
        <v>47</v>
      </c>
      <c r="D7" s="6">
        <f>EJEMPLO!E18</f>
        <v>25900</v>
      </c>
      <c r="E7" s="6">
        <f>C3</f>
        <v>244100</v>
      </c>
      <c r="F7">
        <f>D7/E7</f>
        <v>0.10610405571487096</v>
      </c>
    </row>
    <row r="8" spans="2:6" x14ac:dyDescent="0.3">
      <c r="B8" t="s">
        <v>48</v>
      </c>
      <c r="C8" t="s">
        <v>50</v>
      </c>
      <c r="D8" s="6">
        <f>EJEMPLO!E18</f>
        <v>25900</v>
      </c>
      <c r="E8" s="6">
        <f>C3</f>
        <v>244100</v>
      </c>
      <c r="F8">
        <f>(D8/E8)*(1+F7)</f>
        <v>0.1173621263540154</v>
      </c>
    </row>
    <row r="9" spans="2:6" s="1" customFormat="1" x14ac:dyDescent="0.3">
      <c r="B9" s="1" t="s">
        <v>49</v>
      </c>
      <c r="C9" s="1" t="s">
        <v>53</v>
      </c>
      <c r="D9" s="15">
        <f t="shared" ref="D9:D12" si="0">D8</f>
        <v>25900</v>
      </c>
      <c r="E9" s="15">
        <f>E8</f>
        <v>244100</v>
      </c>
      <c r="F9" s="1">
        <f>(D9/E9)*(1+F8)</f>
        <v>0.11855665330835313</v>
      </c>
    </row>
    <row r="10" spans="2:6" x14ac:dyDescent="0.3">
      <c r="B10" t="s">
        <v>51</v>
      </c>
      <c r="C10" t="s">
        <v>55</v>
      </c>
      <c r="D10" s="6">
        <f t="shared" si="0"/>
        <v>25900</v>
      </c>
      <c r="E10" s="6">
        <f t="shared" ref="E10:E12" si="1">E9</f>
        <v>244100</v>
      </c>
      <c r="F10">
        <f t="shared" ref="F10:F12" si="2">(D10/E10)*(1+F9)</f>
        <v>0.11868339746286909</v>
      </c>
    </row>
    <row r="11" spans="2:6" x14ac:dyDescent="0.3">
      <c r="B11" t="s">
        <v>52</v>
      </c>
      <c r="C11" t="s">
        <v>56</v>
      </c>
      <c r="D11" s="6">
        <f t="shared" si="0"/>
        <v>25900</v>
      </c>
      <c r="E11" s="6">
        <f t="shared" si="1"/>
        <v>244100</v>
      </c>
      <c r="F11">
        <f t="shared" si="2"/>
        <v>0.1186968455317014</v>
      </c>
    </row>
    <row r="12" spans="2:6" x14ac:dyDescent="0.3">
      <c r="B12" t="s">
        <v>54</v>
      </c>
      <c r="C12" t="s">
        <v>57</v>
      </c>
      <c r="D12" s="6">
        <f t="shared" si="0"/>
        <v>25900</v>
      </c>
      <c r="E12" s="6">
        <f t="shared" si="1"/>
        <v>244100</v>
      </c>
      <c r="F12">
        <f t="shared" si="2"/>
        <v>0.11869827242634604</v>
      </c>
    </row>
    <row r="13" spans="2:6" x14ac:dyDescent="0.3">
      <c r="D13" s="6">
        <f>SUM(D7:D12)</f>
        <v>155400</v>
      </c>
      <c r="E13" s="6">
        <f>SUM(E8:E12)</f>
        <v>1220500</v>
      </c>
      <c r="F13" s="14">
        <f>SUM(F8:F12)</f>
        <v>0.59199729508328502</v>
      </c>
    </row>
    <row r="15" spans="2:6" x14ac:dyDescent="0.3">
      <c r="B15" s="31">
        <f>F9</f>
        <v>0.11855665330835313</v>
      </c>
      <c r="C15" s="30"/>
      <c r="D15" s="33">
        <f ca="1">D6</f>
        <v>66</v>
      </c>
    </row>
    <row r="16" spans="2:6" x14ac:dyDescent="0.3">
      <c r="B16" s="31">
        <f ca="1">(B15*D16)/D15</f>
        <v>0.65565421905377108</v>
      </c>
      <c r="C16" s="32"/>
      <c r="D16" s="33">
        <v>365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EJEMPLO</vt:lpstr>
      <vt:lpstr>TEAOpciones</vt:lpstr>
      <vt:lpstr>TEABco</vt:lpstr>
      <vt:lpstr>TEA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Company Gustavo Ruben</dc:creator>
  <cp:lastModifiedBy>Company Gustavo Ruben</cp:lastModifiedBy>
  <dcterms:created xsi:type="dcterms:W3CDTF">2023-02-18T23:06:44Z</dcterms:created>
  <dcterms:modified xsi:type="dcterms:W3CDTF">2024-04-17T01:05:04Z</dcterms:modified>
</cp:coreProperties>
</file>